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refireag-my.sharepoint.com/personal/matt_wolters_surepointag_com/Documents/Documents/SureFire Ag/Products/QuickDraw/"/>
    </mc:Choice>
  </mc:AlternateContent>
  <xr:revisionPtr revIDLastSave="0" documentId="8_{67217EFD-1ABE-461A-817B-A74A10887A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Sheet1!$A$36:$C$82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2" i="1" l="1"/>
  <c r="H60" i="1"/>
  <c r="B51" i="1"/>
  <c r="C54" i="1"/>
  <c r="B45" i="1" l="1"/>
  <c r="B42" i="1" l="1"/>
  <c r="B48" i="1" l="1"/>
  <c r="A37" i="1" l="1"/>
  <c r="A39" i="1"/>
  <c r="B43" i="1" l="1"/>
  <c r="B44" i="1"/>
  <c r="B46" i="1"/>
  <c r="B47" i="1"/>
  <c r="B49" i="1"/>
  <c r="B50" i="1"/>
  <c r="B41" i="1"/>
  <c r="B54" i="1"/>
  <c r="B30" i="1"/>
  <c r="B31" i="1" l="1"/>
  <c r="B61" i="1" s="1"/>
  <c r="B32" i="1"/>
  <c r="B74" i="1" l="1"/>
  <c r="B63" i="1"/>
  <c r="B55" i="1"/>
  <c r="B65" i="1"/>
  <c r="B56" i="1"/>
  <c r="B57" i="1" s="1"/>
  <c r="C55" i="1"/>
  <c r="C56" i="1"/>
  <c r="C57" i="1" s="1"/>
  <c r="C61" i="1"/>
  <c r="C62" i="1" s="1"/>
  <c r="C74" i="1" l="1"/>
  <c r="C65" i="1"/>
  <c r="C66" i="1" s="1"/>
  <c r="C63" i="1"/>
  <c r="C64" i="1" s="1"/>
  <c r="C75" i="1" l="1"/>
  <c r="C77" i="1" s="1"/>
  <c r="C78" i="1" s="1"/>
  <c r="C81" i="1" s="1"/>
  <c r="C67" i="1"/>
  <c r="H73" i="1" l="1"/>
  <c r="H75" i="1"/>
  <c r="H74" i="1"/>
  <c r="H77" i="1"/>
  <c r="H76" i="1"/>
  <c r="H61" i="1"/>
  <c r="C69" i="1"/>
  <c r="H63" i="1"/>
  <c r="H62" i="1"/>
  <c r="H65" i="1"/>
  <c r="H64" i="1"/>
  <c r="E69" i="1" l="1"/>
  <c r="E70" i="1" s="1"/>
  <c r="H80" i="1"/>
  <c r="C82" i="1" s="1"/>
  <c r="K61" i="1"/>
  <c r="H67" i="1"/>
  <c r="C70" i="1" l="1"/>
  <c r="K62" i="1" s="1"/>
</calcChain>
</file>

<file path=xl/sharedStrings.xml><?xml version="1.0" encoding="utf-8"?>
<sst xmlns="http://schemas.openxmlformats.org/spreadsheetml/2006/main" count="86" uniqueCount="71">
  <si>
    <t>QuickDraw ROI Calculator</t>
  </si>
  <si>
    <t>Sprayer Information</t>
  </si>
  <si>
    <t>Value</t>
  </si>
  <si>
    <t>Description</t>
  </si>
  <si>
    <t>Customer Name</t>
  </si>
  <si>
    <t>Dealer Name</t>
  </si>
  <si>
    <t>Spraying Speed (mph)</t>
  </si>
  <si>
    <t>Boom Width (ft)</t>
  </si>
  <si>
    <t>Field Efficiency (%)</t>
  </si>
  <si>
    <t xml:space="preserve">Field Efficiency allows for turning, reduced speed, field shape, etc.  </t>
  </si>
  <si>
    <t>Sprayer Tank Size (gallons)</t>
  </si>
  <si>
    <t>Application Rate (GPA)</t>
  </si>
  <si>
    <t>Optimal spraying hours per day</t>
  </si>
  <si>
    <t>Typically how many hours per day can you spray with optimal results, factoring in wind, temperature, dew, time of day, etc.</t>
  </si>
  <si>
    <t>Current Time to fill sprayer (minutes)</t>
  </si>
  <si>
    <t>Total acres sprayed per year</t>
  </si>
  <si>
    <t>Custom Application Rate ($/acre)</t>
  </si>
  <si>
    <t>Sprayer Trade Depreciation ($/hr)</t>
  </si>
  <si>
    <t>$/hour used reduction in sprayer value</t>
  </si>
  <si>
    <t>Sprayer Operator Labor ($/hr)</t>
  </si>
  <si>
    <t>total employment costs for sprayer operator per hour</t>
  </si>
  <si>
    <t>QuickDraw model</t>
  </si>
  <si>
    <t>Variables the customer will not enter, but treat as a variable so we could adjust behind the scenes</t>
  </si>
  <si>
    <t>4 Product QuickDraw cost</t>
  </si>
  <si>
    <t>6 Product QuickDraw cost</t>
  </si>
  <si>
    <t>Useful life of QuickDraw (years)</t>
  </si>
  <si>
    <t>Calculations (not shown on web, used to generate results page)</t>
  </si>
  <si>
    <t>Actual Acres / Hour</t>
  </si>
  <si>
    <t>Current time to fill and spray full batch (minutes)</t>
  </si>
  <si>
    <t>Time to fill and spray full batch with QuickDraw (minutes)</t>
  </si>
  <si>
    <t>QuickDraw Advantage for</t>
  </si>
  <si>
    <t>Prepared by</t>
  </si>
  <si>
    <t>Boom width (ft)</t>
  </si>
  <si>
    <t>Field efficiency (%)</t>
  </si>
  <si>
    <t>Sprayer tank size (gallons)</t>
  </si>
  <si>
    <t>Application rate (GPA)</t>
  </si>
  <si>
    <t>Sprayer trade depreciation ($/hour)</t>
  </si>
  <si>
    <t>Sprayer operator labor cost ($/hour)</t>
  </si>
  <si>
    <t>QuickDraw model &amp; investment price</t>
  </si>
  <si>
    <t>QuickDraw Advantage every day</t>
  </si>
  <si>
    <t>Current</t>
  </si>
  <si>
    <t>with QuickDraw</t>
  </si>
  <si>
    <t>Time to tender sprayer (minutes)</t>
  </si>
  <si>
    <t>Acres sprayed per day in optimal conditions</t>
  </si>
  <si>
    <t>Full sprayer loads per day in optimal conditions</t>
  </si>
  <si>
    <t>Total time tendering sprayer per day (minutes)</t>
  </si>
  <si>
    <t>QuickDraw Advantage by reducing sprayer hours</t>
  </si>
  <si>
    <t>year</t>
  </si>
  <si>
    <t>Total Spray and Fill Time per year (hours)</t>
  </si>
  <si>
    <t>Annual Time Savings (hours)</t>
  </si>
  <si>
    <t>Annual Trade Depreciation</t>
  </si>
  <si>
    <t>Annual Reduction in Trade Depreciation</t>
  </si>
  <si>
    <t>Annual Labor Cost</t>
  </si>
  <si>
    <t>Annual Labor Cost Reduction</t>
  </si>
  <si>
    <t>Annual Cost Savings</t>
  </si>
  <si>
    <t>ROI</t>
  </si>
  <si>
    <t>Payback time for QuickDraw investment (years)</t>
  </si>
  <si>
    <t>Return on QuickDraw investment over 5 years</t>
  </si>
  <si>
    <t>QuickDraw Advantage by spraying more acres</t>
  </si>
  <si>
    <t>Total Spray and Fill Time per year on current acres (hours)</t>
  </si>
  <si>
    <t>% of time savings applied to spraying more acres</t>
  </si>
  <si>
    <t>Set value to % of time saved that is used to spray additional acres</t>
  </si>
  <si>
    <t>Additional Acres sprayed due to time savings</t>
  </si>
  <si>
    <t>Additional Revenue (or cost reduction if spraying your own acres that were previously custom sprayed)</t>
  </si>
  <si>
    <t>QuickDraw Time to fill sprayer (minutes)</t>
  </si>
  <si>
    <t>9 Product QuickDraw Cost</t>
  </si>
  <si>
    <t>4 Product - $34,900</t>
  </si>
  <si>
    <t>6 Product - $37,800</t>
  </si>
  <si>
    <t>9 Product  3 - $41,500</t>
  </si>
  <si>
    <t>Jensen Farms</t>
  </si>
  <si>
    <t>5 Star Sellers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</si>
</sst>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9" fontId="0" fillId="2" borderId="3" xfId="0" applyNumberFormat="1" applyFill="1" applyBorder="1" applyProtection="1">
      <protection locked="0"/>
    </xf>
    <xf numFmtId="164" fontId="0" fillId="2" borderId="3" xfId="1" applyNumberFormat="1" applyFon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7" fontId="0" fillId="2" borderId="3" xfId="2" applyNumberFormat="1" applyFont="1" applyFill="1" applyBorder="1" applyProtection="1">
      <protection locked="0"/>
    </xf>
    <xf numFmtId="5" fontId="0" fillId="2" borderId="3" xfId="2" applyNumberFormat="1" applyFont="1" applyFill="1" applyBorder="1" applyProtection="1">
      <protection locked="0"/>
    </xf>
    <xf numFmtId="0" fontId="2" fillId="0" borderId="0" xfId="0" applyFont="1"/>
    <xf numFmtId="0" fontId="6" fillId="0" borderId="0" xfId="0" applyFont="1"/>
    <xf numFmtId="0" fontId="0" fillId="0" borderId="0" xfId="0" applyAlignment="1">
      <alignment vertical="top"/>
    </xf>
    <xf numFmtId="1" fontId="0" fillId="0" borderId="0" xfId="0" applyNumberForma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right"/>
    </xf>
    <xf numFmtId="9" fontId="0" fillId="0" borderId="0" xfId="3" applyFont="1" applyAlignment="1" applyProtection="1">
      <alignment horizontal="right"/>
    </xf>
    <xf numFmtId="164" fontId="0" fillId="0" borderId="0" xfId="1" applyNumberFormat="1" applyFont="1" applyAlignment="1" applyProtection="1">
      <alignment horizontal="right"/>
    </xf>
    <xf numFmtId="7" fontId="0" fillId="0" borderId="0" xfId="2" applyNumberFormat="1" applyFont="1" applyFill="1" applyBorder="1" applyProtection="1"/>
    <xf numFmtId="5" fontId="0" fillId="0" borderId="0" xfId="2" applyNumberFormat="1" applyFont="1" applyFill="1" applyBorder="1" applyProtection="1"/>
    <xf numFmtId="0" fontId="0" fillId="0" borderId="0" xfId="0" applyAlignment="1">
      <alignment horizontal="right" vertical="top" wrapText="1"/>
    </xf>
    <xf numFmtId="165" fontId="0" fillId="0" borderId="0" xfId="0" applyNumberFormat="1"/>
    <xf numFmtId="167" fontId="0" fillId="0" borderId="0" xfId="0" applyNumberFormat="1"/>
    <xf numFmtId="165" fontId="0" fillId="0" borderId="0" xfId="2" applyNumberFormat="1" applyFont="1" applyProtection="1"/>
    <xf numFmtId="166" fontId="0" fillId="0" borderId="0" xfId="0" applyNumberFormat="1"/>
    <xf numFmtId="166" fontId="0" fillId="0" borderId="0" xfId="3" applyNumberFormat="1" applyFont="1" applyProtection="1"/>
    <xf numFmtId="0" fontId="0" fillId="0" borderId="0" xfId="1" applyNumberFormat="1" applyFont="1" applyProtection="1"/>
    <xf numFmtId="164" fontId="0" fillId="0" borderId="0" xfId="0" applyNumberFormat="1"/>
    <xf numFmtId="9" fontId="0" fillId="2" borderId="5" xfId="3" applyFont="1" applyFill="1" applyBorder="1" applyProtection="1">
      <protection locked="0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2" borderId="3" xfId="0" applyFont="1" applyFill="1" applyBorder="1" applyProtection="1">
      <protection locked="0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center" wrapText="1"/>
    </xf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4"/>
            <c:dispRSqr val="1"/>
            <c:dispEq val="1"/>
            <c:trendlineLbl>
              <c:layout>
                <c:manualLayout>
                  <c:x val="0.25991994750656167"/>
                  <c:y val="-0.49691345873432485"/>
                </c:manualLayout>
              </c:layout>
              <c:numFmt formatCode="General" sourceLinked="0"/>
            </c:trendlineLbl>
          </c:trendline>
          <c:xVal>
            <c:numRef>
              <c:f>Sheet1!$O$61:$AE$61</c:f>
            </c:numRef>
          </c:xVal>
          <c:yVal>
            <c:numRef>
              <c:f>Sheet1!$O$62:$AE$62</c:f>
            </c:numRef>
          </c:yVal>
          <c:smooth val="0"/>
          <c:extLst>
            <c:ext xmlns:c16="http://schemas.microsoft.com/office/drawing/2014/chart" uri="{C3380CC4-5D6E-409C-BE32-E72D297353CC}">
              <c16:uniqueId val="{00000001-FC15-4C4B-912E-0A263813F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093352"/>
        <c:axId val="210090216"/>
      </c:scatterChart>
      <c:valAx>
        <c:axId val="210093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0090216"/>
        <c:crosses val="autoZero"/>
        <c:crossBetween val="midCat"/>
      </c:valAx>
      <c:valAx>
        <c:axId val="210090216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2100933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3512819</xdr:colOff>
      <xdr:row>35</xdr:row>
      <xdr:rowOff>38100</xdr:rowOff>
    </xdr:from>
    <xdr:to>
      <xdr:col>2</xdr:col>
      <xdr:colOff>934323</xdr:colOff>
      <xdr:row>39</xdr:row>
      <xdr:rowOff>45720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2819" y="7160683"/>
          <a:ext cx="2649671" cy="1192954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63</xdr:row>
      <xdr:rowOff>26670</xdr:rowOff>
    </xdr:from>
    <xdr:to>
      <xdr:col>4</xdr:col>
      <xdr:colOff>0</xdr:colOff>
      <xdr:row>78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82"/>
  <sheetViews>
    <sheetView tabSelected="1" zoomScaleNormal="100" workbookViewId="0">
      <selection activeCell="C75" sqref="C75"/>
    </sheetView>
  </sheetViews>
  <sheetFormatPr defaultColWidth="9.140625" defaultRowHeight="15" x14ac:dyDescent="0.25"/>
  <cols>
    <col min="1" max="1" width="56.42578125" customWidth="1"/>
    <col min="2" max="2" width="21.85546875" customWidth="1"/>
    <col min="3" max="3" width="16" customWidth="1"/>
    <col min="4" max="4" width="16.7109375" customWidth="1"/>
    <col min="5" max="7" width="23.85546875" hidden="1" customWidth="1"/>
    <col min="8" max="8" width="12.42578125" hidden="1" customWidth="1"/>
    <col min="9" max="11" width="9.140625" hidden="1" customWidth="1"/>
    <col min="12" max="31" width="6.85546875" hidden="1" customWidth="1"/>
    <col min="32" max="39" width="9.140625" customWidth="1"/>
  </cols>
  <sheetData>
    <row r="1" spans="1:3" ht="34.15" customHeight="1" x14ac:dyDescent="0.45">
      <c r="A1" s="33" t="s">
        <v>0</v>
      </c>
      <c r="B1" s="34"/>
    </row>
    <row r="3" spans="1:3" ht="15.75" thickBot="1" x14ac:dyDescent="0.3">
      <c r="A3" s="8" t="s">
        <v>1</v>
      </c>
      <c r="B3" s="8" t="s">
        <v>2</v>
      </c>
      <c r="C3" s="8" t="s">
        <v>3</v>
      </c>
    </row>
    <row r="4" spans="1:3" x14ac:dyDescent="0.25">
      <c r="A4" t="s">
        <v>4</v>
      </c>
      <c r="B4" s="1" t="s">
        <v>69</v>
      </c>
    </row>
    <row r="5" spans="1:3" x14ac:dyDescent="0.25">
      <c r="A5" t="s">
        <v>5</v>
      </c>
      <c r="B5" s="2" t="s">
        <v>70</v>
      </c>
    </row>
    <row r="6" spans="1:3" x14ac:dyDescent="0.25">
      <c r="A6" t="s">
        <v>6</v>
      </c>
      <c r="B6" s="2">
        <v>15</v>
      </c>
      <c r="C6" s="9"/>
    </row>
    <row r="7" spans="1:3" x14ac:dyDescent="0.25">
      <c r="A7" t="s">
        <v>7</v>
      </c>
      <c r="B7" s="2">
        <v>120</v>
      </c>
      <c r="C7" s="9"/>
    </row>
    <row r="8" spans="1:3" x14ac:dyDescent="0.25">
      <c r="A8" t="s">
        <v>8</v>
      </c>
      <c r="B8" s="3">
        <v>0.85</v>
      </c>
      <c r="C8" s="9" t="s">
        <v>9</v>
      </c>
    </row>
    <row r="9" spans="1:3" x14ac:dyDescent="0.25">
      <c r="A9" t="s">
        <v>10</v>
      </c>
      <c r="B9" s="4">
        <v>1000</v>
      </c>
      <c r="C9" s="9"/>
    </row>
    <row r="10" spans="1:3" x14ac:dyDescent="0.25">
      <c r="A10" t="s">
        <v>11</v>
      </c>
      <c r="B10" s="2">
        <v>12</v>
      </c>
      <c r="C10" s="9"/>
    </row>
    <row r="11" spans="1:3" x14ac:dyDescent="0.25">
      <c r="A11" t="s">
        <v>12</v>
      </c>
      <c r="B11" s="2">
        <v>8</v>
      </c>
      <c r="C11" s="9" t="s">
        <v>13</v>
      </c>
    </row>
    <row r="12" spans="1:3" x14ac:dyDescent="0.25">
      <c r="A12" t="s">
        <v>14</v>
      </c>
      <c r="B12" s="2">
        <v>20</v>
      </c>
      <c r="C12" s="9"/>
    </row>
    <row r="13" spans="1:3" x14ac:dyDescent="0.25">
      <c r="A13" t="s">
        <v>64</v>
      </c>
      <c r="B13" s="31">
        <v>10</v>
      </c>
      <c r="C13" s="9"/>
    </row>
    <row r="14" spans="1:3" x14ac:dyDescent="0.25">
      <c r="A14" t="s">
        <v>15</v>
      </c>
      <c r="B14" s="4">
        <v>30000</v>
      </c>
      <c r="C14" s="9"/>
    </row>
    <row r="15" spans="1:3" x14ac:dyDescent="0.25">
      <c r="A15" t="s">
        <v>16</v>
      </c>
      <c r="B15" s="6">
        <v>7.5</v>
      </c>
      <c r="C15" s="9"/>
    </row>
    <row r="16" spans="1:3" x14ac:dyDescent="0.25">
      <c r="A16" t="s">
        <v>17</v>
      </c>
      <c r="B16" s="7">
        <v>150</v>
      </c>
      <c r="C16" s="9" t="s">
        <v>18</v>
      </c>
    </row>
    <row r="17" spans="1:7" x14ac:dyDescent="0.25">
      <c r="A17" t="s">
        <v>19</v>
      </c>
      <c r="B17" s="7">
        <v>30</v>
      </c>
      <c r="C17" s="9" t="s">
        <v>20</v>
      </c>
    </row>
    <row r="18" spans="1:7" s="10" customFormat="1" ht="15.75" thickBot="1" x14ac:dyDescent="0.3">
      <c r="A18" s="10" t="s">
        <v>21</v>
      </c>
      <c r="B18" s="5" t="s">
        <v>67</v>
      </c>
      <c r="C18" s="32"/>
      <c r="E18" s="10" t="s">
        <v>66</v>
      </c>
      <c r="F18" s="10" t="s">
        <v>67</v>
      </c>
      <c r="G18" s="10" t="s">
        <v>68</v>
      </c>
    </row>
    <row r="19" spans="1:7" s="10" customFormat="1" x14ac:dyDescent="0.25"/>
    <row r="20" spans="1:7" s="10" customFormat="1" hidden="1" x14ac:dyDescent="0.25"/>
    <row r="21" spans="1:7" hidden="1" x14ac:dyDescent="0.25"/>
    <row r="22" spans="1:7" hidden="1" x14ac:dyDescent="0.25">
      <c r="A22" s="8" t="s">
        <v>22</v>
      </c>
    </row>
    <row r="23" spans="1:7" hidden="1" x14ac:dyDescent="0.25">
      <c r="A23" t="s">
        <v>23</v>
      </c>
      <c r="B23">
        <v>34900</v>
      </c>
    </row>
    <row r="24" spans="1:7" hidden="1" x14ac:dyDescent="0.25">
      <c r="A24" t="s">
        <v>24</v>
      </c>
      <c r="B24">
        <v>37800</v>
      </c>
    </row>
    <row r="25" spans="1:7" hidden="1" x14ac:dyDescent="0.25">
      <c r="A25" t="s">
        <v>65</v>
      </c>
      <c r="B25">
        <v>41500</v>
      </c>
    </row>
    <row r="26" spans="1:7" hidden="1" x14ac:dyDescent="0.25">
      <c r="A26" t="s">
        <v>25</v>
      </c>
      <c r="B26">
        <v>5</v>
      </c>
    </row>
    <row r="27" spans="1:7" hidden="1" x14ac:dyDescent="0.25"/>
    <row r="28" spans="1:7" hidden="1" x14ac:dyDescent="0.25"/>
    <row r="29" spans="1:7" hidden="1" x14ac:dyDescent="0.25">
      <c r="A29" s="8" t="s">
        <v>26</v>
      </c>
    </row>
    <row r="30" spans="1:7" hidden="1" x14ac:dyDescent="0.25">
      <c r="A30" t="s">
        <v>27</v>
      </c>
      <c r="B30" s="11">
        <f>(B6*5280*B7/43560)*B8</f>
        <v>185.45454545454547</v>
      </c>
    </row>
    <row r="31" spans="1:7" hidden="1" x14ac:dyDescent="0.25">
      <c r="A31" t="s">
        <v>28</v>
      </c>
      <c r="B31" s="11">
        <f>((($B$9/$B$10)/$B$30)*60)+B12</f>
        <v>46.960784313725483</v>
      </c>
    </row>
    <row r="32" spans="1:7" hidden="1" x14ac:dyDescent="0.25">
      <c r="A32" t="s">
        <v>29</v>
      </c>
      <c r="B32" s="11">
        <f>((($B$9/$B$10)/$B$30)*60)+B13</f>
        <v>36.960784313725483</v>
      </c>
    </row>
    <row r="33" spans="1:3" hidden="1" x14ac:dyDescent="0.25"/>
    <row r="34" spans="1:3" hidden="1" x14ac:dyDescent="0.25"/>
    <row r="35" spans="1:3" x14ac:dyDescent="0.25">
      <c r="A35" s="8"/>
    </row>
    <row r="36" spans="1:3" ht="26.45" customHeight="1" x14ac:dyDescent="0.45">
      <c r="A36" s="29" t="s">
        <v>30</v>
      </c>
    </row>
    <row r="37" spans="1:3" ht="26.45" customHeight="1" x14ac:dyDescent="0.45">
      <c r="A37" s="29" t="str">
        <f>B4</f>
        <v>Jensen Farms</v>
      </c>
    </row>
    <row r="38" spans="1:3" ht="21" x14ac:dyDescent="0.35">
      <c r="A38" s="12" t="s">
        <v>31</v>
      </c>
      <c r="B38" s="13"/>
      <c r="C38" s="13"/>
    </row>
    <row r="39" spans="1:3" ht="19.899999999999999" customHeight="1" x14ac:dyDescent="0.35">
      <c r="A39" s="12" t="str">
        <f>B5</f>
        <v>5 Star Sellers</v>
      </c>
      <c r="B39" s="14"/>
      <c r="C39" s="14"/>
    </row>
    <row r="40" spans="1:3" ht="15.75" thickBot="1" x14ac:dyDescent="0.3">
      <c r="A40" s="36" t="s">
        <v>1</v>
      </c>
      <c r="B40" s="36"/>
      <c r="C40" s="36"/>
    </row>
    <row r="41" spans="1:3" x14ac:dyDescent="0.25">
      <c r="A41" t="s">
        <v>6</v>
      </c>
      <c r="B41" s="15">
        <f t="shared" ref="B41:B46" si="0">B6</f>
        <v>15</v>
      </c>
    </row>
    <row r="42" spans="1:3" x14ac:dyDescent="0.25">
      <c r="A42" t="s">
        <v>32</v>
      </c>
      <c r="B42" s="15">
        <f t="shared" si="0"/>
        <v>120</v>
      </c>
    </row>
    <row r="43" spans="1:3" x14ac:dyDescent="0.25">
      <c r="A43" t="s">
        <v>33</v>
      </c>
      <c r="B43" s="16">
        <f t="shared" si="0"/>
        <v>0.85</v>
      </c>
    </row>
    <row r="44" spans="1:3" x14ac:dyDescent="0.25">
      <c r="A44" t="s">
        <v>34</v>
      </c>
      <c r="B44" s="17">
        <f t="shared" si="0"/>
        <v>1000</v>
      </c>
    </row>
    <row r="45" spans="1:3" x14ac:dyDescent="0.25">
      <c r="A45" t="s">
        <v>35</v>
      </c>
      <c r="B45" s="15">
        <f t="shared" si="0"/>
        <v>12</v>
      </c>
    </row>
    <row r="46" spans="1:3" x14ac:dyDescent="0.25">
      <c r="A46" t="s">
        <v>12</v>
      </c>
      <c r="B46" s="15">
        <f t="shared" si="0"/>
        <v>8</v>
      </c>
    </row>
    <row r="47" spans="1:3" x14ac:dyDescent="0.25">
      <c r="A47" t="s">
        <v>15</v>
      </c>
      <c r="B47" s="17">
        <f>B14</f>
        <v>30000</v>
      </c>
    </row>
    <row r="48" spans="1:3" x14ac:dyDescent="0.25">
      <c r="A48" t="s">
        <v>16</v>
      </c>
      <c r="B48" s="18">
        <f>B15</f>
        <v>7.5</v>
      </c>
    </row>
    <row r="49" spans="1:31" x14ac:dyDescent="0.25">
      <c r="A49" t="s">
        <v>36</v>
      </c>
      <c r="B49" s="19">
        <f>B16</f>
        <v>150</v>
      </c>
    </row>
    <row r="50" spans="1:31" x14ac:dyDescent="0.25">
      <c r="A50" t="s">
        <v>37</v>
      </c>
      <c r="B50" s="19">
        <f>B17</f>
        <v>30</v>
      </c>
    </row>
    <row r="51" spans="1:31" ht="32.25" customHeight="1" x14ac:dyDescent="0.25">
      <c r="A51" s="10" t="s">
        <v>38</v>
      </c>
      <c r="B51" s="20" t="str">
        <f>B18</f>
        <v>6 Product - $37,800</v>
      </c>
    </row>
    <row r="52" spans="1:31" ht="15.75" thickBot="1" x14ac:dyDescent="0.3">
      <c r="A52" s="36" t="s">
        <v>39</v>
      </c>
      <c r="B52" s="36"/>
      <c r="C52" s="36"/>
    </row>
    <row r="53" spans="1:31" x14ac:dyDescent="0.25">
      <c r="B53" s="15" t="s">
        <v>40</v>
      </c>
      <c r="C53" s="15" t="s">
        <v>41</v>
      </c>
    </row>
    <row r="54" spans="1:31" x14ac:dyDescent="0.25">
      <c r="A54" t="s">
        <v>42</v>
      </c>
      <c r="B54">
        <f>B12</f>
        <v>20</v>
      </c>
      <c r="C54">
        <f>B13</f>
        <v>10</v>
      </c>
    </row>
    <row r="55" spans="1:31" x14ac:dyDescent="0.25">
      <c r="A55" t="s">
        <v>43</v>
      </c>
      <c r="B55" s="11">
        <f>((B11*60)/B31)*(B9/B10)</f>
        <v>851.77453027139882</v>
      </c>
      <c r="C55" s="11">
        <f>((B11*60)/B32)*(B9/B10)</f>
        <v>1082.2281167108754</v>
      </c>
    </row>
    <row r="56" spans="1:31" x14ac:dyDescent="0.25">
      <c r="A56" t="s">
        <v>44</v>
      </c>
      <c r="B56" s="11">
        <f>ROUNDDOWN(((B11*60)/B31),0)</f>
        <v>10</v>
      </c>
      <c r="C56" s="11">
        <f>ROUNDDOWN(((B11*60)/B32),0)</f>
        <v>12</v>
      </c>
    </row>
    <row r="57" spans="1:31" x14ac:dyDescent="0.25">
      <c r="A57" t="s">
        <v>45</v>
      </c>
      <c r="B57">
        <f>B56*B54</f>
        <v>200</v>
      </c>
      <c r="C57">
        <f>C56*C54</f>
        <v>120</v>
      </c>
    </row>
    <row r="59" spans="1:31" ht="15.75" thickBot="1" x14ac:dyDescent="0.3">
      <c r="A59" s="36" t="s">
        <v>46</v>
      </c>
      <c r="B59" s="36"/>
      <c r="C59" s="36"/>
      <c r="G59" t="s">
        <v>47</v>
      </c>
    </row>
    <row r="60" spans="1:31" x14ac:dyDescent="0.25">
      <c r="B60" s="15" t="s">
        <v>40</v>
      </c>
      <c r="C60" s="15" t="s">
        <v>41</v>
      </c>
      <c r="G60">
        <v>0</v>
      </c>
      <c r="H60">
        <f>-1*(IF($B$18="4 product - $34,900",$B$23,IF($B$18="6 product - $37,800",$B$24,$B$25)))</f>
        <v>-37800</v>
      </c>
      <c r="L60">
        <v>5000</v>
      </c>
      <c r="M60">
        <v>10000</v>
      </c>
      <c r="N60">
        <v>15000</v>
      </c>
      <c r="O60">
        <v>19000</v>
      </c>
      <c r="P60">
        <v>20000</v>
      </c>
      <c r="Q60">
        <v>21000</v>
      </c>
      <c r="R60">
        <v>22000</v>
      </c>
      <c r="S60">
        <v>23000</v>
      </c>
      <c r="T60">
        <v>24000</v>
      </c>
      <c r="U60">
        <v>25000</v>
      </c>
      <c r="V60">
        <v>30000</v>
      </c>
      <c r="W60">
        <v>40000</v>
      </c>
      <c r="X60">
        <v>50000</v>
      </c>
      <c r="Y60">
        <v>60000</v>
      </c>
      <c r="Z60">
        <v>70000</v>
      </c>
      <c r="AA60">
        <v>80000</v>
      </c>
      <c r="AB60">
        <v>85000</v>
      </c>
      <c r="AC60">
        <v>90000</v>
      </c>
      <c r="AD60">
        <v>95000</v>
      </c>
      <c r="AE60">
        <v>100000</v>
      </c>
    </row>
    <row r="61" spans="1:31" x14ac:dyDescent="0.25">
      <c r="A61" t="s">
        <v>48</v>
      </c>
      <c r="B61" s="11">
        <f>($B$14/($B$9/$B$10))*(B31/60)</f>
        <v>281.76470588235293</v>
      </c>
      <c r="C61" s="11">
        <f>($B$14/($B$9/$B$10))*(B32/60)</f>
        <v>221.7647058823529</v>
      </c>
      <c r="G61">
        <v>1</v>
      </c>
      <c r="H61" s="21">
        <f>$C$67</f>
        <v>10800</v>
      </c>
      <c r="K61" s="22">
        <f>C69</f>
        <v>3.5</v>
      </c>
      <c r="L61">
        <f t="dataTable" ref="L61:AE62" dt2D="0" dtr="1" r1="B14"/>
        <v>20.999999999999996</v>
      </c>
      <c r="M61">
        <v>10.499999999999998</v>
      </c>
      <c r="N61">
        <v>7</v>
      </c>
      <c r="O61">
        <v>5.5263157894736832</v>
      </c>
      <c r="P61">
        <v>5.2499999999999991</v>
      </c>
      <c r="Q61">
        <v>4.9999999999999991</v>
      </c>
      <c r="R61">
        <v>4.7727272727272743</v>
      </c>
      <c r="S61">
        <v>4.5652173913043468</v>
      </c>
      <c r="T61">
        <v>4.375</v>
      </c>
      <c r="U61">
        <v>4.2</v>
      </c>
      <c r="V61">
        <v>3.5</v>
      </c>
      <c r="W61">
        <v>2.6249999999999996</v>
      </c>
      <c r="X61">
        <v>2.1</v>
      </c>
      <c r="Y61">
        <v>1.75</v>
      </c>
      <c r="Z61">
        <v>1.5000000000000004</v>
      </c>
      <c r="AA61">
        <v>1.3124999999999998</v>
      </c>
      <c r="AB61">
        <v>1.23529411764706</v>
      </c>
      <c r="AC61">
        <v>1.1666666666666676</v>
      </c>
      <c r="AD61">
        <v>1.1052631578947374</v>
      </c>
      <c r="AE61">
        <v>1.05</v>
      </c>
    </row>
    <row r="62" spans="1:31" x14ac:dyDescent="0.25">
      <c r="A62" t="s">
        <v>49</v>
      </c>
      <c r="C62" s="11">
        <f>ROUND(B61-C61,0)</f>
        <v>60</v>
      </c>
      <c r="G62">
        <v>2</v>
      </c>
      <c r="H62" s="21">
        <f>$C$67</f>
        <v>10800</v>
      </c>
      <c r="K62" s="24">
        <f>C70</f>
        <v>0.1320158833735392</v>
      </c>
      <c r="L62" s="24">
        <v>-0.34381926666715679</v>
      </c>
      <c r="M62" s="24">
        <v>-0.20538145679882103</v>
      </c>
      <c r="N62" s="24">
        <v>-0.10260621224177835</v>
      </c>
      <c r="O62" s="24">
        <v>-3.2459772727364999E-2</v>
      </c>
      <c r="P62" s="24">
        <v>-1.6046038555054598E-2</v>
      </c>
      <c r="Q62" s="24">
        <v>0</v>
      </c>
      <c r="R62" s="24">
        <v>1.5709780587541022E-2</v>
      </c>
      <c r="S62" s="24">
        <v>3.1110866522572778E-2</v>
      </c>
      <c r="T62" s="24">
        <v>4.6227568262538155E-2</v>
      </c>
      <c r="U62" s="24">
        <v>6.1081443726368922E-2</v>
      </c>
      <c r="V62" s="24">
        <v>0.1320158833735392</v>
      </c>
      <c r="W62" s="24">
        <v>0.26189589784469325</v>
      </c>
      <c r="X62" s="24">
        <v>0.38159282292229468</v>
      </c>
      <c r="Y62" s="24">
        <v>0.49488161017308396</v>
      </c>
      <c r="Z62" s="24">
        <v>0.60384728191782355</v>
      </c>
      <c r="AA62" s="24">
        <v>0.70975798303174686</v>
      </c>
      <c r="AB62" s="24">
        <v>0.76183665354570218</v>
      </c>
      <c r="AC62" s="24">
        <v>0.8134368620033694</v>
      </c>
      <c r="AD62" s="24">
        <v>0.86462159103620451</v>
      </c>
      <c r="AE62" s="24">
        <v>0.9154437793543837</v>
      </c>
    </row>
    <row r="63" spans="1:31" x14ac:dyDescent="0.25">
      <c r="A63" t="s">
        <v>50</v>
      </c>
      <c r="B63" s="23">
        <f>B61*$B$16</f>
        <v>42264.705882352937</v>
      </c>
      <c r="C63" s="23">
        <f>C61*$B$16</f>
        <v>33264.705882352937</v>
      </c>
      <c r="G63">
        <v>3</v>
      </c>
      <c r="H63" s="21">
        <f>$C$67</f>
        <v>10800</v>
      </c>
    </row>
    <row r="64" spans="1:31" x14ac:dyDescent="0.25">
      <c r="A64" t="s">
        <v>51</v>
      </c>
      <c r="B64" s="23"/>
      <c r="C64" s="23">
        <f>B63-C63</f>
        <v>9000</v>
      </c>
      <c r="G64">
        <v>4</v>
      </c>
      <c r="H64" s="21">
        <f>$C$67</f>
        <v>10800</v>
      </c>
    </row>
    <row r="65" spans="1:8" x14ac:dyDescent="0.25">
      <c r="A65" t="s">
        <v>52</v>
      </c>
      <c r="B65" s="23">
        <f>B61*$B$17</f>
        <v>8452.9411764705874</v>
      </c>
      <c r="C65" s="23">
        <f>C61*$B$17</f>
        <v>6652.9411764705874</v>
      </c>
      <c r="G65">
        <v>5</v>
      </c>
      <c r="H65" s="21">
        <f>$C$67</f>
        <v>10800</v>
      </c>
    </row>
    <row r="66" spans="1:8" x14ac:dyDescent="0.25">
      <c r="A66" t="s">
        <v>53</v>
      </c>
      <c r="C66" s="23">
        <f>B65-C65</f>
        <v>1800</v>
      </c>
    </row>
    <row r="67" spans="1:8" x14ac:dyDescent="0.25">
      <c r="A67" t="s">
        <v>54</v>
      </c>
      <c r="C67" s="21">
        <f>B63+B65-C63-C65</f>
        <v>10800</v>
      </c>
      <c r="G67" t="s">
        <v>55</v>
      </c>
      <c r="H67" s="24">
        <f>IRR(H60:H65)</f>
        <v>0.1320158833735392</v>
      </c>
    </row>
    <row r="68" spans="1:8" x14ac:dyDescent="0.25">
      <c r="H68" s="24"/>
    </row>
    <row r="69" spans="1:8" x14ac:dyDescent="0.25">
      <c r="A69" t="s">
        <v>56</v>
      </c>
      <c r="C69" s="22">
        <f>-H60/C67</f>
        <v>3.5</v>
      </c>
      <c r="E69" s="25">
        <f>0.0129*C69^4-0.1795*C69^3+0.9423*C69^2-2.3306*C69+2.5214</f>
        <v>0.14721874999999951</v>
      </c>
    </row>
    <row r="70" spans="1:8" x14ac:dyDescent="0.25">
      <c r="A70" t="s">
        <v>57</v>
      </c>
      <c r="C70" s="25">
        <f>H67</f>
        <v>0.1320158833735392</v>
      </c>
      <c r="E70" s="25">
        <f>IF(E69&gt;0.01,E69,"less than 1%")</f>
        <v>0.14721874999999951</v>
      </c>
    </row>
    <row r="71" spans="1:8" x14ac:dyDescent="0.25">
      <c r="G71" t="s">
        <v>47</v>
      </c>
    </row>
    <row r="72" spans="1:8" ht="15.75" thickBot="1" x14ac:dyDescent="0.3">
      <c r="A72" s="36" t="s">
        <v>58</v>
      </c>
      <c r="B72" s="36"/>
      <c r="C72" s="36"/>
      <c r="G72">
        <v>0</v>
      </c>
      <c r="H72">
        <f>-1*(IF($B$18="4 product - $34,900",$B$23,IF($B$18="6 product - $37,800",$B$24,$B$25)))</f>
        <v>-37800</v>
      </c>
    </row>
    <row r="73" spans="1:8" x14ac:dyDescent="0.25">
      <c r="A73" s="8"/>
      <c r="B73" s="15" t="s">
        <v>40</v>
      </c>
      <c r="C73" s="15" t="s">
        <v>41</v>
      </c>
      <c r="G73">
        <v>1</v>
      </c>
      <c r="H73" s="21">
        <f>$C$78</f>
        <v>30435</v>
      </c>
    </row>
    <row r="74" spans="1:8" x14ac:dyDescent="0.25">
      <c r="A74" t="s">
        <v>59</v>
      </c>
      <c r="B74" s="11">
        <f>B61</f>
        <v>281.76470588235293</v>
      </c>
      <c r="C74" s="11">
        <f>C61</f>
        <v>221.7647058823529</v>
      </c>
      <c r="G74">
        <v>2</v>
      </c>
      <c r="H74" s="21">
        <f>$C$78</f>
        <v>30435</v>
      </c>
    </row>
    <row r="75" spans="1:8" ht="15.75" thickBot="1" x14ac:dyDescent="0.3">
      <c r="A75" t="s">
        <v>49</v>
      </c>
      <c r="C75" s="11">
        <f>ROUND(B74-C74,0)</f>
        <v>60</v>
      </c>
      <c r="G75">
        <v>3</v>
      </c>
      <c r="H75" s="21">
        <f>$C$78</f>
        <v>30435</v>
      </c>
    </row>
    <row r="76" spans="1:8" ht="15.75" thickBot="1" x14ac:dyDescent="0.3">
      <c r="A76" t="s">
        <v>60</v>
      </c>
      <c r="C76" s="28">
        <v>0.5</v>
      </c>
      <c r="D76" t="s">
        <v>61</v>
      </c>
      <c r="G76">
        <v>4</v>
      </c>
      <c r="H76" s="21">
        <f>$C$78</f>
        <v>30435</v>
      </c>
    </row>
    <row r="77" spans="1:8" x14ac:dyDescent="0.25">
      <c r="A77" t="s">
        <v>62</v>
      </c>
      <c r="C77" s="26">
        <f>ROUND(C75*60/B32*(B9/B10)*C76,0)</f>
        <v>4058</v>
      </c>
      <c r="G77">
        <v>5</v>
      </c>
      <c r="H77" s="21">
        <f>$C$78</f>
        <v>30435</v>
      </c>
    </row>
    <row r="78" spans="1:8" ht="14.25" customHeight="1" x14ac:dyDescent="0.25">
      <c r="A78" s="35" t="s">
        <v>63</v>
      </c>
      <c r="C78" s="27">
        <f>C77*B15</f>
        <v>30435</v>
      </c>
    </row>
    <row r="79" spans="1:8" ht="14.25" customHeight="1" x14ac:dyDescent="0.25">
      <c r="A79" s="35"/>
    </row>
    <row r="80" spans="1:8" x14ac:dyDescent="0.25">
      <c r="A80" s="30"/>
      <c r="G80" t="s">
        <v>55</v>
      </c>
      <c r="H80" s="24">
        <f>IRR(H72:H77)</f>
        <v>0.75708373959541175</v>
      </c>
    </row>
    <row r="81" spans="1:3" x14ac:dyDescent="0.25">
      <c r="A81" t="s">
        <v>56</v>
      </c>
      <c r="C81" s="22">
        <f>-H72/C78</f>
        <v>1.2419911286347955</v>
      </c>
    </row>
    <row r="82" spans="1:3" x14ac:dyDescent="0.25">
      <c r="A82" t="s">
        <v>57</v>
      </c>
      <c r="C82" s="24">
        <f>H80</f>
        <v>0.75708373959541175</v>
      </c>
    </row>
  </sheetData>
  <sheetProtection sheet="1" objects="1" scenarios="1"/>
  <mergeCells count="6">
    <mergeCell ref="A1:B1"/>
    <mergeCell ref="A78:A79"/>
    <mergeCell ref="A40:C40"/>
    <mergeCell ref="A52:C52"/>
    <mergeCell ref="A59:C59"/>
    <mergeCell ref="A72:C72"/>
  </mergeCells>
  <dataValidations count="12">
    <dataValidation type="list" allowBlank="1" showInputMessage="1" showErrorMessage="1" sqref="B18:B20" xr:uid="{00000000-0002-0000-0000-000000000000}">
      <formula1>$E$18:$G$18</formula1>
    </dataValidation>
    <dataValidation type="decimal" allowBlank="1" showInputMessage="1" showErrorMessage="1" sqref="B6" xr:uid="{00000000-0002-0000-0000-000001000000}">
      <formula1>5</formula1>
      <formula2>20</formula2>
    </dataValidation>
    <dataValidation type="whole" allowBlank="1" showInputMessage="1" showErrorMessage="1" sqref="B7" xr:uid="{00000000-0002-0000-0000-000002000000}">
      <formula1>50</formula1>
      <formula2>150</formula2>
    </dataValidation>
    <dataValidation type="decimal" allowBlank="1" showInputMessage="1" showErrorMessage="1" sqref="B8" xr:uid="{00000000-0002-0000-0000-000003000000}">
      <formula1>0.5</formula1>
      <formula2>0.95</formula2>
    </dataValidation>
    <dataValidation type="whole" allowBlank="1" showInputMessage="1" showErrorMessage="1" sqref="B9" xr:uid="{00000000-0002-0000-0000-000004000000}">
      <formula1>200</formula1>
      <formula2>2000</formula2>
    </dataValidation>
    <dataValidation type="decimal" allowBlank="1" showInputMessage="1" showErrorMessage="1" sqref="B10" xr:uid="{00000000-0002-0000-0000-000005000000}">
      <formula1>3</formula1>
      <formula2>50</formula2>
    </dataValidation>
    <dataValidation type="decimal" allowBlank="1" showInputMessage="1" showErrorMessage="1" sqref="B11" xr:uid="{00000000-0002-0000-0000-000006000000}">
      <formula1>4</formula1>
      <formula2>24</formula2>
    </dataValidation>
    <dataValidation type="whole" allowBlank="1" showInputMessage="1" showErrorMessage="1" sqref="B12" xr:uid="{00000000-0002-0000-0000-000007000000}">
      <formula1>11</formula1>
      <formula2>90</formula2>
    </dataValidation>
    <dataValidation type="whole" allowBlank="1" showInputMessage="1" showErrorMessage="1" sqref="B14" xr:uid="{00000000-0002-0000-0000-000008000000}">
      <formula1>5000</formula1>
      <formula2>150000</formula2>
    </dataValidation>
    <dataValidation type="whole" allowBlank="1" showInputMessage="1" showErrorMessage="1" sqref="B16" xr:uid="{00000000-0002-0000-0000-000009000000}">
      <formula1>50</formula1>
      <formula2>300</formula2>
    </dataValidation>
    <dataValidation type="decimal" allowBlank="1" showInputMessage="1" showErrorMessage="1" sqref="B17" xr:uid="{00000000-0002-0000-0000-00000A000000}">
      <formula1>8</formula1>
      <formula2>50</formula2>
    </dataValidation>
    <dataValidation type="whole" allowBlank="1" showInputMessage="1" showErrorMessage="1" sqref="B13" xr:uid="{6430AB87-291A-432D-856A-4788D018956C}">
      <formula1>4</formula1>
      <formula2>90</formula2>
    </dataValidation>
  </dataValidations>
  <pageMargins left="0.45" right="0.2" top="0.5" bottom="0.4" header="0.3" footer="0.3"/>
  <pageSetup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S61"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7E3A5023CE9C4A8C84614098ED9261" ma:contentTypeVersion="12" ma:contentTypeDescription="Create a new document." ma:contentTypeScope="" ma:versionID="8d3ce6c727749a197625282f840fe3b9">
  <xsd:schema xmlns:xsd="http://www.w3.org/2001/XMLSchema" xmlns:xs="http://www.w3.org/2001/XMLSchema" xmlns:p="http://schemas.microsoft.com/office/2006/metadata/properties" xmlns:ns2="622f20f2-677c-4a71-8477-3bde5888bfb9" xmlns:ns3="88e90e9c-2980-4294-b804-74d4ccd7991c" targetNamespace="http://schemas.microsoft.com/office/2006/metadata/properties" ma:root="true" ma:fieldsID="59a480d6da2d30792449b06064e814df" ns2:_="" ns3:_="">
    <xsd:import namespace="622f20f2-677c-4a71-8477-3bde5888bfb9"/>
    <xsd:import namespace="88e90e9c-2980-4294-b804-74d4ccd7991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f20f2-677c-4a71-8477-3bde5888bfb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139f707-a2f0-4079-b230-2666d283bcf8}" ma:internalName="TaxCatchAll" ma:showField="CatchAllData" ma:web="622f20f2-677c-4a71-8477-3bde5888bf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90e9c-2980-4294-b804-74d4ccd799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2af8476-ef5d-44a4-97eb-990e7e6bab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F21733-817B-4A54-BC07-F13A1B15AC11}"/>
</file>

<file path=customXml/itemProps2.xml><?xml version="1.0" encoding="utf-8"?>
<ds:datastoreItem xmlns:ds="http://schemas.openxmlformats.org/officeDocument/2006/customXml" ds:itemID="{ECFA443F-FCED-445E-ADC1-40E90C75C4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Josh</dc:creator>
  <cp:keywords/>
  <dc:description/>
  <cp:lastModifiedBy>Matt Wolters</cp:lastModifiedBy>
  <cp:revision/>
  <dcterms:created xsi:type="dcterms:W3CDTF">2014-10-02T16:40:42Z</dcterms:created>
  <dcterms:modified xsi:type="dcterms:W3CDTF">2022-10-30T17:27:54Z</dcterms:modified>
  <cp:category/>
  <cp:contentStatus/>
</cp:coreProperties>
</file>